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5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2" i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G32" i="1" s="1"/>
  <c r="Q27" i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G27" i="1" s="1"/>
  <c r="Q22" i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G22" i="1" s="1"/>
  <c r="Q17" i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D22" i="1" l="1"/>
  <c r="P22" i="1"/>
  <c r="F22" i="1"/>
  <c r="O22" i="1"/>
  <c r="N22" i="1"/>
  <c r="E22" i="1"/>
  <c r="P27" i="1"/>
  <c r="O27" i="1"/>
  <c r="F27" i="1"/>
  <c r="N27" i="1"/>
  <c r="E27" i="1"/>
  <c r="D27" i="1"/>
  <c r="P32" i="1"/>
  <c r="O32" i="1"/>
  <c r="F32" i="1"/>
  <c r="H32" i="1"/>
  <c r="I31" i="1" s="1"/>
  <c r="S31" i="1" s="1"/>
  <c r="R32" i="1"/>
  <c r="N32" i="1"/>
  <c r="E32" i="1"/>
  <c r="D32" i="1"/>
  <c r="P17" i="1"/>
  <c r="O17" i="1"/>
  <c r="F17" i="1"/>
  <c r="D17" i="1"/>
  <c r="N17" i="1"/>
  <c r="E17" i="1"/>
  <c r="H8" i="1"/>
  <c r="R8" i="1" s="1"/>
  <c r="G12" i="1"/>
  <c r="G39" i="1" s="1"/>
  <c r="H13" i="1"/>
  <c r="R13" i="1" s="1"/>
  <c r="R17" i="1" s="1"/>
  <c r="H18" i="1"/>
  <c r="R18" i="1" s="1"/>
  <c r="R22" i="1" s="1"/>
  <c r="H23" i="1"/>
  <c r="R23" i="1" s="1"/>
  <c r="R27" i="1" s="1"/>
  <c r="H28" i="1"/>
  <c r="R28" i="1" s="1"/>
  <c r="H33" i="1"/>
  <c r="R33" i="1" s="1"/>
  <c r="G37" i="1"/>
  <c r="Q39" i="1"/>
  <c r="N39" i="1" l="1"/>
  <c r="H27" i="1"/>
  <c r="I26" i="1" s="1"/>
  <c r="S26" i="1" s="1"/>
  <c r="H37" i="1"/>
  <c r="I36" i="1" s="1"/>
  <c r="S36" i="1" s="1"/>
  <c r="D37" i="1"/>
  <c r="P37" i="1"/>
  <c r="O37" i="1"/>
  <c r="F37" i="1"/>
  <c r="R37" i="1"/>
  <c r="N37" i="1"/>
  <c r="E37" i="1"/>
  <c r="P12" i="1"/>
  <c r="P39" i="1" s="1"/>
  <c r="F12" i="1"/>
  <c r="F39" i="1" s="1"/>
  <c r="O12" i="1"/>
  <c r="O39" i="1" s="1"/>
  <c r="H12" i="1"/>
  <c r="D12" i="1"/>
  <c r="D39" i="1" s="1"/>
  <c r="R12" i="1"/>
  <c r="N12" i="1"/>
  <c r="E12" i="1"/>
  <c r="E39" i="1" s="1"/>
  <c r="H17" i="1"/>
  <c r="I16" i="1" s="1"/>
  <c r="S16" i="1" s="1"/>
  <c r="R39" i="1"/>
  <c r="H22" i="1"/>
  <c r="I21" i="1" s="1"/>
  <c r="S21" i="1" s="1"/>
  <c r="I11" i="1" l="1"/>
  <c r="H39" i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<sst xmlns="http://schemas.openxmlformats.org/spreadsheetml/2006/main" count="109" uniqueCount="68">
  <si>
    <t>Česká kuželkářská
asociace</t>
  </si>
  <si>
    <t>Zápis o utkání</t>
  </si>
  <si>
    <t xml:space="preserve">Kuželna:  </t>
  </si>
  <si>
    <t>Sokol Teplá</t>
  </si>
  <si>
    <t>Datum:  </t>
  </si>
  <si>
    <t>7.11.2024</t>
  </si>
  <si>
    <t>Domácí</t>
  </si>
  <si>
    <t>TJ Sokol Teplá B</t>
  </si>
  <si>
    <t>Hosté</t>
  </si>
  <si>
    <t xml:space="preserve">Loko Cheb D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</si>
  <si>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</si>
  <si>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</si>
  <si>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</si>
  <si>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</si>
  <si>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</si>
  <si>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</si>
  <si>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</si>
  <si>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</si>
  <si>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</si>
  <si>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</si>
  <si>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</si>
  <si>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Milota</t>
  </si>
  <si>
    <t>Klepáček Mašková</t>
  </si>
  <si>
    <t>Josef</t>
  </si>
  <si>
    <t>Yvona</t>
  </si>
  <si>
    <t>Žižka</t>
  </si>
  <si>
    <t>Klepáček</t>
  </si>
  <si>
    <t>Michal</t>
  </si>
  <si>
    <t>Adolf</t>
  </si>
  <si>
    <t>Bílek</t>
  </si>
  <si>
    <t>Feksa</t>
  </si>
  <si>
    <t>Pavel</t>
  </si>
  <si>
    <t>Horák</t>
  </si>
  <si>
    <t>Růžička</t>
  </si>
  <si>
    <t>Jan</t>
  </si>
  <si>
    <t>Jakub</t>
  </si>
  <si>
    <t>Celkový výkon družstva  </t>
  </si>
  <si>
    <t>Vedoucí družstva         Jméno:</t>
  </si>
  <si>
    <t>Michal Žižka</t>
  </si>
  <si>
    <t>Bodový zisk</t>
  </si>
  <si>
    <t>Adolf Klepáček</t>
  </si>
  <si>
    <t>Podpis:</t>
  </si>
  <si>
    <t>Rozhodčí</t>
  </si>
  <si>
    <t>Jméno:</t>
  </si>
  <si>
    <t>vedoucí družstev</t>
  </si>
  <si>
    <t>Číslo průkazu:</t>
  </si>
  <si>
    <t>Čas zahájení utkání:  </t>
  </si>
  <si>
    <t>18:30</t>
  </si>
  <si>
    <t>Teplota na kuželně:  </t>
  </si>
  <si>
    <t>Čas ukončení utkání:  </t>
  </si>
  <si>
    <t>20:10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</si>
  <si>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</si>
  <si>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</si>
  <si>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</si>
  <si>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</si>
  <si>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</si>
  <si>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</si>
  <si>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</si>
  <si>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</si>
  <si>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</si>
  <si>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</si>
  <si>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</si>
  <si>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</si>
  <si>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</si>
  <si>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</si>
  <si>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</si>
  <si>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</si>
  <si>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7.11.2024 vedoucí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</si>
</sst>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W9" sqref="W9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19" ht="12.95" customHeight="1" x14ac:dyDescent="0.2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21</v>
      </c>
      <c r="B8" s="74"/>
      <c r="C8" s="10">
        <v>1</v>
      </c>
      <c r="D8" s="11">
        <v>127</v>
      </c>
      <c r="E8" s="12">
        <v>53</v>
      </c>
      <c r="F8" s="12">
        <v>5</v>
      </c>
      <c r="G8" s="13">
        <f>IF(AND(ISBLANK(D8),ISBLANK(E8)),"",D8+E8)</f>
        <v>180</v>
      </c>
      <c r="H8" s="14">
        <f>IF(OR(ISNUMBER($G8),ISNUMBER($Q8)),(SIGN(N($G8)-N($Q8))+1)/2,"")</f>
        <v>1</v>
      </c>
      <c r="I8" s="15"/>
      <c r="K8" s="73" t="s">
        <v>22</v>
      </c>
      <c r="L8" s="74"/>
      <c r="M8" s="10">
        <v>1</v>
      </c>
      <c r="N8" s="11">
        <v>121</v>
      </c>
      <c r="O8" s="12">
        <v>54</v>
      </c>
      <c r="P8" s="12">
        <v>2</v>
      </c>
      <c r="Q8" s="13">
        <f>IF(AND(ISBLANK(N8),ISBLANK(O8)),"",N8+O8)</f>
        <v>175</v>
      </c>
      <c r="R8" s="14">
        <f>IF(ISNUMBER($H8),1-$H8,"")</f>
        <v>0</v>
      </c>
      <c r="S8" s="15"/>
    </row>
    <row r="9" spans="1:19" ht="12.95" customHeight="1" x14ac:dyDescent="0.2">
      <c r="A9" s="75"/>
      <c r="B9" s="76"/>
      <c r="C9" s="16">
        <v>2</v>
      </c>
      <c r="D9" s="17">
        <v>140</v>
      </c>
      <c r="E9" s="18">
        <v>52</v>
      </c>
      <c r="F9" s="18">
        <v>8</v>
      </c>
      <c r="G9" s="19">
        <f>IF(AND(ISBLANK(D9),ISBLANK(E9)),"",D9+E9)</f>
        <v>192</v>
      </c>
      <c r="H9" s="20">
        <f>IF(OR(ISNUMBER($G9),ISNUMBER($Q9)),(SIGN(N($G9)-N($Q9))+1)/2,"")</f>
        <v>1</v>
      </c>
      <c r="I9" s="15"/>
      <c r="K9" s="75"/>
      <c r="L9" s="76"/>
      <c r="M9" s="16">
        <v>2</v>
      </c>
      <c r="N9" s="17">
        <v>121</v>
      </c>
      <c r="O9" s="18">
        <v>33</v>
      </c>
      <c r="P9" s="18">
        <v>10</v>
      </c>
      <c r="Q9" s="19">
        <f>IF(AND(ISBLANK(N9),ISBLANK(O9)),"",N9+O9)</f>
        <v>154</v>
      </c>
      <c r="R9" s="20">
        <f>IF(ISNUMBER($H9),1-$H9,"")</f>
        <v>0</v>
      </c>
      <c r="S9" s="15"/>
    </row>
    <row r="10" spans="1:19" ht="12.95" customHeight="1" x14ac:dyDescent="0.2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71">
        <f>IF(ISNUMBER(H12),(SIGN(1000*($H12-$R12)+$G12-$Q12)+1)/2,"")</f>
        <v>1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71">
        <f>IF(ISNUMBER($I11),1-$I11,"")</f>
        <v>0</v>
      </c>
    </row>
    <row r="12" spans="1:19" ht="15.95" customHeight="1" x14ac:dyDescent="0.2">
      <c r="A12" s="81">
        <v>27919</v>
      </c>
      <c r="B12" s="82"/>
      <c r="C12" s="26" t="s">
        <v>18</v>
      </c>
      <c r="D12" s="27">
        <f>IF(ISNUMBER($G12),SUM(D8:D11),"")</f>
        <v>267</v>
      </c>
      <c r="E12" s="28">
        <f>IF(ISNUMBER($G12),SUM(E8:E11),"")</f>
        <v>105</v>
      </c>
      <c r="F12" s="28">
        <f>IF(ISNUMBER($G12),SUM(F8:F11),"")</f>
        <v>13</v>
      </c>
      <c r="G12" s="29">
        <f>IF(SUM($G8:$G11)+SUM($Q8:$Q11)&gt;0,SUM(G8:G11),"")</f>
        <v>372</v>
      </c>
      <c r="H12" s="27">
        <f>IF(ISNUMBER($G12),SUM(H8:H11),"")</f>
        <v>2</v>
      </c>
      <c r="I12" s="72"/>
      <c r="K12" s="81">
        <v>19413</v>
      </c>
      <c r="L12" s="82"/>
      <c r="M12" s="26" t="s">
        <v>18</v>
      </c>
      <c r="N12" s="27">
        <f>IF(ISNUMBER($G12),SUM(N8:N11),"")</f>
        <v>242</v>
      </c>
      <c r="O12" s="28">
        <f>IF(ISNUMBER($G12),SUM(O8:O11),"")</f>
        <v>87</v>
      </c>
      <c r="P12" s="28">
        <f>IF(ISNUMBER($G12),SUM(P8:P11),"")</f>
        <v>12</v>
      </c>
      <c r="Q12" s="29">
        <f>IF(SUM($G8:$G11)+SUM($Q8:$Q11)&gt;0,SUM(Q8:Q11),"")</f>
        <v>329</v>
      </c>
      <c r="R12" s="27">
        <f>IF(ISNUMBER($G12),SUM(R8:R11),"")</f>
        <v>0</v>
      </c>
      <c r="S12" s="72"/>
    </row>
    <row r="13" spans="1:19" ht="12.95" customHeight="1" x14ac:dyDescent="0.2">
      <c r="A13" s="73" t="s">
        <v>25</v>
      </c>
      <c r="B13" s="74"/>
      <c r="C13" s="10">
        <v>1</v>
      </c>
      <c r="D13" s="11">
        <v>117</v>
      </c>
      <c r="E13" s="12">
        <v>35</v>
      </c>
      <c r="F13" s="12">
        <v>8</v>
      </c>
      <c r="G13" s="13">
        <f>IF(AND(ISBLANK(D13),ISBLANK(E13)),"",D13+E13)</f>
        <v>152</v>
      </c>
      <c r="H13" s="14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156</v>
      </c>
      <c r="O13" s="12">
        <v>63</v>
      </c>
      <c r="P13" s="12">
        <v>2</v>
      </c>
      <c r="Q13" s="13">
        <f>IF(AND(ISBLANK(N13),ISBLANK(O13)),"",N13+O13)</f>
        <v>219</v>
      </c>
      <c r="R13" s="14">
        <f>IF(ISNUMBER($H13),1-$H13,"")</f>
        <v>1</v>
      </c>
      <c r="S13" s="15"/>
    </row>
    <row r="14" spans="1:19" ht="12.95" customHeight="1" x14ac:dyDescent="0.2">
      <c r="A14" s="75"/>
      <c r="B14" s="76"/>
      <c r="C14" s="16">
        <v>2</v>
      </c>
      <c r="D14" s="17">
        <v>118</v>
      </c>
      <c r="E14" s="18">
        <v>35</v>
      </c>
      <c r="F14" s="18">
        <v>11</v>
      </c>
      <c r="G14" s="19">
        <f>IF(AND(ISBLANK(D14),ISBLANK(E14)),"",D14+E14)</f>
        <v>153</v>
      </c>
      <c r="H14" s="20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143</v>
      </c>
      <c r="O14" s="18">
        <v>62</v>
      </c>
      <c r="P14" s="18">
        <v>6</v>
      </c>
      <c r="Q14" s="19">
        <f>IF(AND(ISBLANK(N14),ISBLANK(O14)),"",N14+O14)</f>
        <v>205</v>
      </c>
      <c r="R14" s="20">
        <f>IF(ISNUMBER($H14),1-$H14,"")</f>
        <v>1</v>
      </c>
      <c r="S14" s="15"/>
    </row>
    <row r="15" spans="1:19" ht="12.95" customHeight="1" x14ac:dyDescent="0.2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71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71">
        <f>IF(ISNUMBER($I16),1-$I16,"")</f>
        <v>1</v>
      </c>
    </row>
    <row r="17" spans="1:19" ht="15.95" customHeight="1" x14ac:dyDescent="0.2">
      <c r="A17" s="81">
        <v>15656</v>
      </c>
      <c r="B17" s="82"/>
      <c r="C17" s="26" t="s">
        <v>18</v>
      </c>
      <c r="D17" s="27">
        <f>IF(ISNUMBER($G17),SUM(D13:D16),"")</f>
        <v>235</v>
      </c>
      <c r="E17" s="28">
        <f>IF(ISNUMBER($G17),SUM(E13:E16),"")</f>
        <v>70</v>
      </c>
      <c r="F17" s="28">
        <f>IF(ISNUMBER($G17),SUM(F13:F16),"")</f>
        <v>19</v>
      </c>
      <c r="G17" s="29">
        <f>IF(SUM($G13:$G16)+SUM($Q13:$Q16)&gt;0,SUM(G13:G16),"")</f>
        <v>305</v>
      </c>
      <c r="H17" s="27">
        <f>IF(ISNUMBER($G17),SUM(H13:H16),"")</f>
        <v>0</v>
      </c>
      <c r="I17" s="72"/>
      <c r="K17" s="81">
        <v>19414</v>
      </c>
      <c r="L17" s="82"/>
      <c r="M17" s="26" t="s">
        <v>18</v>
      </c>
      <c r="N17" s="27">
        <f>IF(ISNUMBER($G17),SUM(N13:N16),"")</f>
        <v>299</v>
      </c>
      <c r="O17" s="28">
        <f>IF(ISNUMBER($G17),SUM(O13:O16),"")</f>
        <v>125</v>
      </c>
      <c r="P17" s="28">
        <f>IF(ISNUMBER($G17),SUM(P13:P16),"")</f>
        <v>8</v>
      </c>
      <c r="Q17" s="29">
        <f>IF(SUM($G13:$G16)+SUM($Q13:$Q16)&gt;0,SUM(Q13:Q16),"")</f>
        <v>424</v>
      </c>
      <c r="R17" s="27">
        <f>IF(ISNUMBER($G17),SUM(R13:R16),"")</f>
        <v>2</v>
      </c>
      <c r="S17" s="72"/>
    </row>
    <row r="18" spans="1:19" ht="12.95" customHeight="1" x14ac:dyDescent="0.2">
      <c r="A18" s="73" t="s">
        <v>29</v>
      </c>
      <c r="B18" s="74"/>
      <c r="C18" s="10">
        <v>1</v>
      </c>
      <c r="D18" s="11">
        <v>133</v>
      </c>
      <c r="E18" s="12">
        <v>44</v>
      </c>
      <c r="F18" s="12">
        <v>6</v>
      </c>
      <c r="G18" s="13">
        <f>IF(AND(ISBLANK(D18),ISBLANK(E18)),"",D18+E18)</f>
        <v>177</v>
      </c>
      <c r="H18" s="14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144</v>
      </c>
      <c r="O18" s="12">
        <v>70</v>
      </c>
      <c r="P18" s="12">
        <v>1</v>
      </c>
      <c r="Q18" s="13">
        <f>IF(AND(ISBLANK(N18),ISBLANK(O18)),"",N18+O18)</f>
        <v>214</v>
      </c>
      <c r="R18" s="14">
        <f>IF(ISNUMBER($H18),1-$H18,"")</f>
        <v>1</v>
      </c>
      <c r="S18" s="15"/>
    </row>
    <row r="19" spans="1:19" ht="12.95" customHeight="1" x14ac:dyDescent="0.2">
      <c r="A19" s="75"/>
      <c r="B19" s="76"/>
      <c r="C19" s="16">
        <v>2</v>
      </c>
      <c r="D19" s="17">
        <v>133</v>
      </c>
      <c r="E19" s="18">
        <v>53</v>
      </c>
      <c r="F19" s="18">
        <v>6</v>
      </c>
      <c r="G19" s="19">
        <f>IF(AND(ISBLANK(D19),ISBLANK(E19)),"",D19+E19)</f>
        <v>186</v>
      </c>
      <c r="H19" s="20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147</v>
      </c>
      <c r="O19" s="18">
        <v>62</v>
      </c>
      <c r="P19" s="18">
        <v>4</v>
      </c>
      <c r="Q19" s="19">
        <f>IF(AND(ISBLANK(N19),ISBLANK(O19)),"",N19+O19)</f>
        <v>209</v>
      </c>
      <c r="R19" s="20">
        <f>IF(ISNUMBER($H19),1-$H19,"")</f>
        <v>1</v>
      </c>
      <c r="S19" s="15"/>
    </row>
    <row r="20" spans="1:19" ht="12.95" customHeight="1" x14ac:dyDescent="0.2">
      <c r="A20" s="77" t="s">
        <v>23</v>
      </c>
      <c r="B20" s="78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71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71">
        <f>IF(ISNUMBER($I21),1-$I21,"")</f>
        <v>1</v>
      </c>
    </row>
    <row r="22" spans="1:19" ht="15.95" customHeight="1" x14ac:dyDescent="0.2">
      <c r="A22" s="81">
        <v>24550</v>
      </c>
      <c r="B22" s="82"/>
      <c r="C22" s="26" t="s">
        <v>18</v>
      </c>
      <c r="D22" s="27">
        <f>IF(ISNUMBER($G22),SUM(D18:D21),"")</f>
        <v>266</v>
      </c>
      <c r="E22" s="28">
        <f>IF(ISNUMBER($G22),SUM(E18:E21),"")</f>
        <v>97</v>
      </c>
      <c r="F22" s="28">
        <f>IF(ISNUMBER($G22),SUM(F18:F21),"")</f>
        <v>12</v>
      </c>
      <c r="G22" s="29">
        <f>IF(SUM($G18:$G21)+SUM($Q18:$Q21)&gt;0,SUM(G18:G21),"")</f>
        <v>363</v>
      </c>
      <c r="H22" s="27">
        <f>IF(ISNUMBER($G22),SUM(H18:H21),"")</f>
        <v>0</v>
      </c>
      <c r="I22" s="72"/>
      <c r="K22" s="81">
        <v>17011</v>
      </c>
      <c r="L22" s="82"/>
      <c r="M22" s="26" t="s">
        <v>18</v>
      </c>
      <c r="N22" s="27">
        <f>IF(ISNUMBER($G22),SUM(N18:N21),"")</f>
        <v>291</v>
      </c>
      <c r="O22" s="28">
        <f>IF(ISNUMBER($G22),SUM(O18:O21),"")</f>
        <v>132</v>
      </c>
      <c r="P22" s="28">
        <f>IF(ISNUMBER($G22),SUM(P18:P21),"")</f>
        <v>5</v>
      </c>
      <c r="Q22" s="29">
        <f>IF(SUM($G18:$G21)+SUM($Q18:$Q21)&gt;0,SUM(Q18:Q21),"")</f>
        <v>423</v>
      </c>
      <c r="R22" s="27">
        <f>IF(ISNUMBER($G22),SUM(R18:R21),"")</f>
        <v>2</v>
      </c>
      <c r="S22" s="72"/>
    </row>
    <row r="23" spans="1:19" ht="12.95" customHeight="1" x14ac:dyDescent="0.2">
      <c r="A23" s="73" t="s">
        <v>32</v>
      </c>
      <c r="B23" s="74"/>
      <c r="C23" s="10">
        <v>1</v>
      </c>
      <c r="D23" s="11">
        <v>152</v>
      </c>
      <c r="E23" s="12">
        <v>88</v>
      </c>
      <c r="F23" s="12">
        <v>0</v>
      </c>
      <c r="G23" s="13">
        <f>IF(AND(ISBLANK(D23),ISBLANK(E23)),"",D23+E23)</f>
        <v>240</v>
      </c>
      <c r="H23" s="14">
        <f>IF(OR(ISNUMBER($G23),ISNUMBER($Q23)),(SIGN(N($G23)-N($Q23))+1)/2,"")</f>
        <v>1</v>
      </c>
      <c r="I23" s="15"/>
      <c r="K23" s="73" t="s">
        <v>33</v>
      </c>
      <c r="L23" s="74"/>
      <c r="M23" s="10">
        <v>1</v>
      </c>
      <c r="N23" s="11">
        <v>139</v>
      </c>
      <c r="O23" s="12">
        <v>55</v>
      </c>
      <c r="P23" s="12">
        <v>3</v>
      </c>
      <c r="Q23" s="13">
        <f>IF(AND(ISBLANK(N23),ISBLANK(O23)),"",N23+O23)</f>
        <v>194</v>
      </c>
      <c r="R23" s="14">
        <f>IF(ISNUMBER($H23),1-$H23,"")</f>
        <v>0</v>
      </c>
      <c r="S23" s="15"/>
    </row>
    <row r="24" spans="1:19" ht="12.95" customHeight="1" x14ac:dyDescent="0.2">
      <c r="A24" s="75"/>
      <c r="B24" s="76"/>
      <c r="C24" s="16">
        <v>2</v>
      </c>
      <c r="D24" s="17">
        <v>143</v>
      </c>
      <c r="E24" s="18">
        <v>72</v>
      </c>
      <c r="F24" s="18">
        <v>5</v>
      </c>
      <c r="G24" s="19">
        <f>IF(AND(ISBLANK(D24),ISBLANK(E24)),"",D24+E24)</f>
        <v>215</v>
      </c>
      <c r="H24" s="20">
        <f>IF(OR(ISNUMBER($G24),ISNUMBER($Q24)),(SIGN(N($G24)-N($Q24))+1)/2,"")</f>
        <v>1</v>
      </c>
      <c r="I24" s="15"/>
      <c r="K24" s="75"/>
      <c r="L24" s="76"/>
      <c r="M24" s="16">
        <v>2</v>
      </c>
      <c r="N24" s="17">
        <v>158</v>
      </c>
      <c r="O24" s="18">
        <v>50</v>
      </c>
      <c r="P24" s="18">
        <v>5</v>
      </c>
      <c r="Q24" s="19">
        <f>IF(AND(ISBLANK(N24),ISBLANK(O24)),"",N24+O24)</f>
        <v>208</v>
      </c>
      <c r="R24" s="20">
        <f>IF(ISNUMBER($H24),1-$H24,"")</f>
        <v>0</v>
      </c>
      <c r="S24" s="15"/>
    </row>
    <row r="25" spans="1:19" ht="12.95" customHeight="1" x14ac:dyDescent="0.2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71">
        <f>IF(ISNUMBER(H27),(SIGN(1000*($H27-$R27)+$G27-$Q27)+1)/2,"")</f>
        <v>1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71">
        <f>IF(ISNUMBER($I26),1-$I26,"")</f>
        <v>0</v>
      </c>
    </row>
    <row r="27" spans="1:19" ht="15.95" customHeight="1" x14ac:dyDescent="0.2">
      <c r="A27" s="81">
        <v>6053</v>
      </c>
      <c r="B27" s="82"/>
      <c r="C27" s="26" t="s">
        <v>18</v>
      </c>
      <c r="D27" s="27">
        <f>IF(ISNUMBER($G27),SUM(D23:D26),"")</f>
        <v>295</v>
      </c>
      <c r="E27" s="28">
        <f>IF(ISNUMBER($G27),SUM(E23:E26),"")</f>
        <v>160</v>
      </c>
      <c r="F27" s="28">
        <f>IF(ISNUMBER($G27),SUM(F23:F26),"")</f>
        <v>5</v>
      </c>
      <c r="G27" s="29">
        <f>IF(SUM($G23:$G26)+SUM($Q23:$Q26)&gt;0,SUM(G23:G26),"")</f>
        <v>455</v>
      </c>
      <c r="H27" s="27">
        <f>IF(ISNUMBER($G27),SUM(H23:H26),"")</f>
        <v>2</v>
      </c>
      <c r="I27" s="72"/>
      <c r="K27" s="81">
        <v>26295</v>
      </c>
      <c r="L27" s="82"/>
      <c r="M27" s="26" t="s">
        <v>18</v>
      </c>
      <c r="N27" s="27">
        <f>IF(ISNUMBER($G27),SUM(N23:N26),"")</f>
        <v>297</v>
      </c>
      <c r="O27" s="28">
        <f>IF(ISNUMBER($G27),SUM(O23:O26),"")</f>
        <v>105</v>
      </c>
      <c r="P27" s="28">
        <f>IF(ISNUMBER($G27),SUM(P23:P26),"")</f>
        <v>8</v>
      </c>
      <c r="Q27" s="29">
        <f>IF(SUM($G23:$G26)+SUM($Q23:$Q26)&gt;0,SUM(Q23:Q26),"")</f>
        <v>402</v>
      </c>
      <c r="R27" s="27">
        <f>IF(ISNUMBER($G27),SUM(R23:R26),"")</f>
        <v>0</v>
      </c>
      <c r="S27" s="72"/>
    </row>
    <row r="28" spans="1:19" ht="12.95" customHeight="1" x14ac:dyDescent="0.2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1" t="str">
        <f>IF(ISNUMBER(H32),(SIGN(1000*($H32-$R32)+$G32-$Q32)+1)/2,"")</f>
        <v/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1" t="str">
        <f>IF(ISNUMBER($I31),1-$I31,"")</f>
        <v/>
      </c>
    </row>
    <row r="32" spans="1:19" ht="15.95" customHeight="1" x14ac:dyDescent="0.2">
      <c r="A32" s="81"/>
      <c r="B32" s="82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72"/>
      <c r="K32" s="81"/>
      <c r="L32" s="82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72"/>
    </row>
    <row r="33" spans="1:19" ht="12.95" customHeight="1" x14ac:dyDescent="0.2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1" t="str">
        <f>IF(ISNUMBER(H37),(SIGN(1000*($H37-$R37)+$G37-$Q37)+1)/2,"")</f>
        <v/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1" t="str">
        <f>IF(ISNUMBER($I36),1-$I36,"")</f>
        <v/>
      </c>
    </row>
    <row r="37" spans="1:19" ht="15.95" customHeight="1" x14ac:dyDescent="0.2">
      <c r="A37" s="81"/>
      <c r="B37" s="82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72"/>
      <c r="K37" s="81"/>
      <c r="L37" s="82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36</v>
      </c>
      <c r="D39" s="33">
        <f>IF(ISNUMBER($G39),SUM(D12,D17,D22,D27,D32,D37),"")</f>
        <v>1063</v>
      </c>
      <c r="E39" s="34">
        <f>IF(ISNUMBER($G39),SUM(E12,E17,E22,E27,E32,E37),"")</f>
        <v>432</v>
      </c>
      <c r="F39" s="34">
        <f>IF(ISNUMBER($G39),SUM(F12,F17,F22,F27,F32,F37),"")</f>
        <v>49</v>
      </c>
      <c r="G39" s="35">
        <f>IF(SUM($G$8:$G$37)+SUM($Q$8:$Q$37)&gt;0,SUM(G12,G17,G22,G27,G32,G37),"")</f>
        <v>1495</v>
      </c>
      <c r="H39" s="36">
        <f>IF(SUM($G$8:$G$37)+SUM($Q$8:$Q$37)&gt;0,SUM(H12,H17,H22,H27,H32,H37),"")</f>
        <v>4</v>
      </c>
      <c r="I39" s="37">
        <f>IF(ISNUMBER($G39),(SIGN($G39-$Q39)+1)/IF(COUNT(I$11,I$16,I$21,I$26,I$31,I$36)&gt;3,1,2),"")</f>
        <v>0</v>
      </c>
      <c r="K39" s="30"/>
      <c r="L39" s="31"/>
      <c r="M39" s="32" t="s">
        <v>36</v>
      </c>
      <c r="N39" s="33">
        <f>IF(ISNUMBER($G39),SUM(N12,N17,N22,N27,N32,N37),"")</f>
        <v>1129</v>
      </c>
      <c r="O39" s="34">
        <f>IF(ISNUMBER($G39),SUM(O12,O17,O22,O27,O32,O37),"")</f>
        <v>449</v>
      </c>
      <c r="P39" s="34">
        <f>IF(ISNUMBER($G39),SUM(P12,P17,P22,P27,P32,P37),"")</f>
        <v>33</v>
      </c>
      <c r="Q39" s="35">
        <f>IF(SUM($G$8:$G$37)+SUM($Q$8:$Q$37)&gt;0,SUM(Q12,Q17,Q22,Q27,Q32,Q37),"")</f>
        <v>1578</v>
      </c>
      <c r="R39" s="36">
        <f>IF(SUM($G$8:$G$37)+SUM($Q$8:$Q$37)&gt;0,SUM(R12,R17,R22,R27,R32,R37),"")</f>
        <v>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>
        <f>IF(ISNUMBER(I$39),SUM(I11,I16,I21,I26,I31,I36,I39),"")</f>
        <v>2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19" ht="18" customHeight="1" x14ac:dyDescent="0.25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44</v>
      </c>
      <c r="M43" s="117"/>
      <c r="O43" s="39" t="s">
        <v>41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TJ Sokol Teplá B – Loko Cheb D </v>
      </c>
    </row>
    <row r="46" spans="1:19" ht="20.100000000000001" customHeight="1" x14ac:dyDescent="0.25">
      <c r="B46" s="2" t="s">
        <v>46</v>
      </c>
      <c r="C46" s="111" t="s">
        <v>47</v>
      </c>
      <c r="D46" s="111"/>
      <c r="I46" s="2" t="s">
        <v>48</v>
      </c>
      <c r="J46" s="111">
        <v>18</v>
      </c>
      <c r="K46" s="111"/>
    </row>
    <row r="47" spans="1:19" ht="20.100000000000001" customHeight="1" x14ac:dyDescent="0.25">
      <c r="B47" s="2" t="s">
        <v>49</v>
      </c>
      <c r="C47" s="112" t="s">
        <v>50</v>
      </c>
      <c r="D47" s="112"/>
      <c r="I47" s="2" t="s">
        <v>51</v>
      </c>
      <c r="J47" s="112">
        <v>2</v>
      </c>
      <c r="K47" s="112"/>
      <c r="P47" s="2" t="s">
        <v>52</v>
      </c>
      <c r="Q47" s="107" t="s">
        <v>53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54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 t="s">
        <v>55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56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57</v>
      </c>
      <c r="C55" s="50"/>
      <c r="D55" s="51"/>
      <c r="E55" s="49" t="s">
        <v>58</v>
      </c>
      <c r="F55" s="50"/>
      <c r="G55" s="50"/>
      <c r="H55" s="50"/>
      <c r="I55" s="51"/>
      <c r="J55" s="44"/>
      <c r="K55" s="52"/>
      <c r="L55" s="49" t="s">
        <v>57</v>
      </c>
      <c r="M55" s="50"/>
      <c r="N55" s="51"/>
      <c r="O55" s="49" t="s">
        <v>58</v>
      </c>
      <c r="P55" s="50"/>
      <c r="Q55" s="50"/>
      <c r="R55" s="50"/>
      <c r="S55" s="53"/>
    </row>
    <row r="56" spans="1:19" ht="21" customHeight="1" x14ac:dyDescent="0.2">
      <c r="A56" s="54" t="s">
        <v>59</v>
      </c>
      <c r="B56" s="55" t="s">
        <v>60</v>
      </c>
      <c r="C56" s="56"/>
      <c r="D56" s="57" t="s">
        <v>61</v>
      </c>
      <c r="E56" s="55" t="s">
        <v>60</v>
      </c>
      <c r="F56" s="58"/>
      <c r="G56" s="58"/>
      <c r="H56" s="59"/>
      <c r="I56" s="57" t="s">
        <v>61</v>
      </c>
      <c r="J56" s="44"/>
      <c r="K56" s="60" t="s">
        <v>59</v>
      </c>
      <c r="L56" s="55" t="s">
        <v>60</v>
      </c>
      <c r="M56" s="56"/>
      <c r="N56" s="57" t="s">
        <v>61</v>
      </c>
      <c r="O56" s="55" t="s">
        <v>60</v>
      </c>
      <c r="P56" s="58"/>
      <c r="Q56" s="58"/>
      <c r="R56" s="59"/>
      <c r="S56" s="61" t="s">
        <v>61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62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64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66</v>
      </c>
      <c r="C66" s="113" t="s">
        <v>67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 r:id="rId1"/>
  <headerFooter alignWithMargins="0"/>
  <rowBreaks count="1" manualBreakCount="1">
    <brk id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2024-11-08T08:05:21Z</dcterms:modified>
  <cp:category/>
</cp:coreProperties>
</file>